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95" windowHeight="7680" firstSheet="2" activeTab="5"/>
  </bookViews>
  <sheets>
    <sheet name="Income" sheetId="1" r:id="rId1"/>
    <sheet name="Expenditure" sheetId="2" r:id="rId2"/>
    <sheet name="Reconciliation" sheetId="3" r:id="rId3"/>
    <sheet name="Budget Analysis" sheetId="4" r:id="rId4"/>
    <sheet name="Asset Register" sheetId="5" r:id="rId5"/>
    <sheet name="External Audit Form" sheetId="6" r:id="rId6"/>
  </sheets>
  <definedNames>
    <definedName name="_xlnm.Print_Area" localSheetId="3">'Budget Analysis'!$A$1:$F$18</definedName>
    <definedName name="_xlnm.Print_Area" localSheetId="1">Expenditure!$A$1:$P$31</definedName>
    <definedName name="_xlnm.Print_Area" localSheetId="5">'External Audit Form'!$A$1:$F$11</definedName>
    <definedName name="_xlnm.Print_Area" localSheetId="0">Income!$A$1:$I$7</definedName>
  </definedNames>
  <calcPr calcId="125725"/>
</workbook>
</file>

<file path=xl/calcChain.xml><?xml version="1.0" encoding="utf-8"?>
<calcChain xmlns="http://schemas.openxmlformats.org/spreadsheetml/2006/main">
  <c r="E8" i="6"/>
  <c r="E9"/>
  <c r="D10"/>
  <c r="E10" s="1"/>
  <c r="D7"/>
  <c r="E7" s="1"/>
  <c r="D5"/>
  <c r="E5" s="1"/>
  <c r="D4"/>
  <c r="E4" s="1"/>
  <c r="D3"/>
  <c r="E3" s="1"/>
  <c r="F8" i="4"/>
  <c r="D8"/>
  <c r="E8" s="1"/>
  <c r="D3"/>
  <c r="G31" i="2"/>
  <c r="H31"/>
  <c r="I31"/>
  <c r="J31"/>
  <c r="K31"/>
  <c r="L31"/>
  <c r="M31"/>
  <c r="O31"/>
  <c r="F31"/>
  <c r="N27"/>
  <c r="P27" s="1"/>
  <c r="N28"/>
  <c r="P28" s="1"/>
  <c r="N29"/>
  <c r="P29" s="1"/>
  <c r="N30"/>
  <c r="P30" s="1"/>
  <c r="C7" i="4"/>
  <c r="E7" s="1"/>
  <c r="C9" i="5"/>
  <c r="I6" i="1"/>
  <c r="F7"/>
  <c r="G7"/>
  <c r="H7"/>
  <c r="I7"/>
  <c r="E7"/>
  <c r="N19" i="2"/>
  <c r="P19" s="1"/>
  <c r="N20"/>
  <c r="P20" s="1"/>
  <c r="N21"/>
  <c r="P21" s="1"/>
  <c r="N22"/>
  <c r="P22" s="1"/>
  <c r="N23"/>
  <c r="P23" s="1"/>
  <c r="N24"/>
  <c r="P24" s="1"/>
  <c r="N25"/>
  <c r="P25" s="1"/>
  <c r="N26"/>
  <c r="P26" s="1"/>
  <c r="N18"/>
  <c r="P18" s="1"/>
  <c r="N15"/>
  <c r="P15" s="1"/>
  <c r="N16"/>
  <c r="P16" s="1"/>
  <c r="N17"/>
  <c r="P17" s="1"/>
  <c r="E5" i="4"/>
  <c r="E6"/>
  <c r="E9"/>
  <c r="F9" s="1"/>
  <c r="E10"/>
  <c r="E11"/>
  <c r="F11" s="1"/>
  <c r="E12"/>
  <c r="N10" i="2"/>
  <c r="P10" s="1"/>
  <c r="N11"/>
  <c r="P11" s="1"/>
  <c r="N12"/>
  <c r="P12" s="1"/>
  <c r="N13"/>
  <c r="P13" s="1"/>
  <c r="N14"/>
  <c r="P14" s="1"/>
  <c r="I4" i="1"/>
  <c r="B8" i="3"/>
  <c r="B15" i="4" l="1"/>
  <c r="E4" l="1"/>
  <c r="E3"/>
  <c r="I3" i="1"/>
  <c r="I5"/>
  <c r="I2"/>
  <c r="N2" i="2"/>
  <c r="N8"/>
  <c r="P8" s="1"/>
  <c r="N4"/>
  <c r="P4" s="1"/>
  <c r="N5"/>
  <c r="P5" s="1"/>
  <c r="N6"/>
  <c r="P6" s="1"/>
  <c r="N9"/>
  <c r="P9" s="1"/>
  <c r="N7"/>
  <c r="P2" l="1"/>
  <c r="N31"/>
  <c r="P7"/>
  <c r="P31" l="1"/>
  <c r="B11" i="3" s="1"/>
  <c r="C14" i="4"/>
  <c r="E14" s="1"/>
  <c r="F4"/>
  <c r="F5"/>
  <c r="F6"/>
  <c r="F3"/>
  <c r="D15" l="1"/>
  <c r="C13" l="1"/>
  <c r="E17"/>
  <c r="D18"/>
  <c r="B19" i="3"/>
  <c r="F14" i="4"/>
  <c r="E13" l="1"/>
  <c r="F13" s="1"/>
  <c r="F7"/>
  <c r="B21" i="3"/>
  <c r="C15" i="4"/>
  <c r="C18" s="1"/>
  <c r="B10" i="3"/>
  <c r="B12" s="1"/>
  <c r="E15" i="4" l="1"/>
  <c r="E18" s="1"/>
</calcChain>
</file>

<file path=xl/sharedStrings.xml><?xml version="1.0" encoding="utf-8"?>
<sst xmlns="http://schemas.openxmlformats.org/spreadsheetml/2006/main" count="179" uniqueCount="119">
  <si>
    <t>Date</t>
  </si>
  <si>
    <t>Paying In reference</t>
  </si>
  <si>
    <t>From</t>
  </si>
  <si>
    <t>In Respect of</t>
  </si>
  <si>
    <t>Total £</t>
  </si>
  <si>
    <t>Other £</t>
  </si>
  <si>
    <t>War Memorial £</t>
  </si>
  <si>
    <t>General Administration £</t>
  </si>
  <si>
    <t>Precept</t>
  </si>
  <si>
    <t>Total for Year</t>
  </si>
  <si>
    <t>Invoice Reference</t>
  </si>
  <si>
    <t>Document Reference</t>
  </si>
  <si>
    <t>Payable To</t>
  </si>
  <si>
    <t>Petty Cash</t>
  </si>
  <si>
    <t>Total</t>
  </si>
  <si>
    <t>Clerk's Salary £</t>
  </si>
  <si>
    <t>Audit Fees £</t>
  </si>
  <si>
    <t>Insurance £</t>
  </si>
  <si>
    <t>Total Net of VAT £</t>
  </si>
  <si>
    <t>VAT £</t>
  </si>
  <si>
    <t>Subscriptions £</t>
  </si>
  <si>
    <t>Barclays Bank</t>
  </si>
  <si>
    <t>Represented by</t>
  </si>
  <si>
    <t>Item</t>
  </si>
  <si>
    <t>Net £</t>
  </si>
  <si>
    <t>Income £</t>
  </si>
  <si>
    <t>Expenditure £</t>
  </si>
  <si>
    <t>Figures are net of VAT</t>
  </si>
  <si>
    <t>VAT Refund</t>
  </si>
  <si>
    <t xml:space="preserve">Clerk's Salary </t>
  </si>
  <si>
    <t xml:space="preserve">Subscriptions </t>
  </si>
  <si>
    <t xml:space="preserve">Audit Fees </t>
  </si>
  <si>
    <t xml:space="preserve">Insurance </t>
  </si>
  <si>
    <t xml:space="preserve">War Memorial </t>
  </si>
  <si>
    <t xml:space="preserve">Other </t>
  </si>
  <si>
    <t>VAT Regn No,</t>
  </si>
  <si>
    <t>Less Uncashed Cheques</t>
  </si>
  <si>
    <t>VAT</t>
  </si>
  <si>
    <t>Information Commissioner</t>
  </si>
  <si>
    <t>Totals net of VAT</t>
  </si>
  <si>
    <t>Totals inc VAT</t>
  </si>
  <si>
    <t>Asset Register</t>
  </si>
  <si>
    <t>Village Green</t>
  </si>
  <si>
    <t>Date of Acquisition</t>
  </si>
  <si>
    <t>Basis of Valuation</t>
  </si>
  <si>
    <t>Value</t>
  </si>
  <si>
    <t xml:space="preserve">First Registered </t>
  </si>
  <si>
    <t>Village Sign</t>
  </si>
  <si>
    <t>Noticeboard</t>
  </si>
  <si>
    <t>Cost at time of purchase</t>
  </si>
  <si>
    <t>Circular Teak seat</t>
  </si>
  <si>
    <t>Donated Jan 2013</t>
  </si>
  <si>
    <t>Original puchase price</t>
  </si>
  <si>
    <t>Village green registration</t>
  </si>
  <si>
    <t>Queen Elizabeth Silver Jubilee Sign</t>
  </si>
  <si>
    <t>Estimate</t>
  </si>
  <si>
    <t>Traditional seat with arms</t>
  </si>
  <si>
    <t>unknown</t>
  </si>
  <si>
    <t>Renewal price 2012</t>
  </si>
  <si>
    <t>Budget</t>
  </si>
  <si>
    <t>£</t>
  </si>
  <si>
    <t>%age Budget Spend</t>
  </si>
  <si>
    <t>Grass Cutting</t>
  </si>
  <si>
    <t>Notes</t>
  </si>
  <si>
    <t>Hall Hire</t>
  </si>
  <si>
    <t>825 0232 65</t>
  </si>
  <si>
    <t>As at 31/03/15</t>
  </si>
  <si>
    <t>Election Fees</t>
  </si>
  <si>
    <t>DD</t>
  </si>
  <si>
    <t>Maldon District Council</t>
  </si>
  <si>
    <t>HM Revenue &amp; Customs</t>
  </si>
  <si>
    <t>G N Mussett</t>
  </si>
  <si>
    <t>Clerks Salary</t>
  </si>
  <si>
    <t>EALC</t>
  </si>
  <si>
    <t>Annual Subscription</t>
  </si>
  <si>
    <t>SALC</t>
  </si>
  <si>
    <t>Internal Audit Fee</t>
  </si>
  <si>
    <t>Add Income for year</t>
  </si>
  <si>
    <t>Less Expenditure for year</t>
  </si>
  <si>
    <t>AON</t>
  </si>
  <si>
    <t>Insurance</t>
  </si>
  <si>
    <t>PAYE/NI</t>
  </si>
  <si>
    <t>Wickham Bishops Parish Council</t>
  </si>
  <si>
    <t>Contribution to War Memorial</t>
  </si>
  <si>
    <t>RCCE</t>
  </si>
  <si>
    <t>Prize</t>
  </si>
  <si>
    <t>2015/16</t>
  </si>
  <si>
    <t>The Braxted Bakery</t>
  </si>
  <si>
    <t>Meeting Room Hire</t>
  </si>
  <si>
    <t>Broxap</t>
  </si>
  <si>
    <t>C M Chapman</t>
  </si>
  <si>
    <t>Pedestrian Barriers</t>
  </si>
  <si>
    <t>Goodlife Countryside Services</t>
  </si>
  <si>
    <t>Road Closure Notices</t>
  </si>
  <si>
    <t>104 3332 25</t>
  </si>
  <si>
    <t>War Memorial Plants and Grass Cutting</t>
  </si>
  <si>
    <t>K Speakman</t>
  </si>
  <si>
    <t>Remembrance Day Wreath</t>
  </si>
  <si>
    <t>Elections £</t>
  </si>
  <si>
    <t>Information Commissioner £</t>
  </si>
  <si>
    <t>Great Braxted Parish Council</t>
  </si>
  <si>
    <t>Purchase price 2015</t>
  </si>
  <si>
    <t>Date Protection Renewal</t>
  </si>
  <si>
    <t>2014/15</t>
  </si>
  <si>
    <t>Balances Brought Forward</t>
  </si>
  <si>
    <t>Annual Precept</t>
  </si>
  <si>
    <t>Total Other Receipts</t>
  </si>
  <si>
    <t>Staff Costs</t>
  </si>
  <si>
    <t>Loan Interest/Capital Repayments</t>
  </si>
  <si>
    <t>All Other Payments</t>
  </si>
  <si>
    <t>Balances Carried Forward</t>
  </si>
  <si>
    <t>Total Cash &amp; Short Term Investments</t>
  </si>
  <si>
    <t>Total Fixed Assets Plus Other Long Term Investments</t>
  </si>
  <si>
    <t>Total Borrowings</t>
  </si>
  <si>
    <t>As at 31/03/16</t>
  </si>
  <si>
    <t>Percentage Variation</t>
  </si>
  <si>
    <t>Wickham Bishops Parish Council paid retrospectively towards war memorial upkeep for 2013/14 in the 2014/15 year, so there were two sums of £280.38 credited in 2014/15.</t>
  </si>
  <si>
    <t>External Audit Form Data</t>
  </si>
  <si>
    <t>Best Village Sign 2015</t>
  </si>
</sst>
</file>

<file path=xl/styles.xml><?xml version="1.0" encoding="utf-8"?>
<styleSheet xmlns="http://schemas.openxmlformats.org/spreadsheetml/2006/main">
  <numFmts count="3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44" fontId="1" fillId="0" borderId="0" xfId="0" applyNumberFormat="1" applyFont="1"/>
    <xf numFmtId="4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4" fontId="3" fillId="0" borderId="0" xfId="0" applyNumberFormat="1" applyFont="1"/>
    <xf numFmtId="44" fontId="4" fillId="0" borderId="0" xfId="0" applyNumberFormat="1" applyFont="1"/>
    <xf numFmtId="0" fontId="0" fillId="0" borderId="0" xfId="0" applyFont="1" applyAlignment="1">
      <alignment wrapText="1"/>
    </xf>
    <xf numFmtId="44" fontId="0" fillId="0" borderId="0" xfId="0" applyNumberFormat="1" applyFont="1"/>
    <xf numFmtId="14" fontId="0" fillId="0" borderId="0" xfId="0" applyNumberFormat="1" applyFont="1" applyAlignment="1">
      <alignment wrapText="1"/>
    </xf>
    <xf numFmtId="42" fontId="0" fillId="0" borderId="0" xfId="0" applyNumberForma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9" fontId="0" fillId="0" borderId="0" xfId="0" applyNumberFormat="1"/>
    <xf numFmtId="42" fontId="4" fillId="0" borderId="0" xfId="0" applyNumberFormat="1" applyFont="1"/>
    <xf numFmtId="42" fontId="2" fillId="0" borderId="0" xfId="0" applyNumberFormat="1" applyFont="1"/>
    <xf numFmtId="44" fontId="0" fillId="0" borderId="0" xfId="0" applyNumberFormat="1" applyFont="1" applyAlignment="1">
      <alignment wrapText="1"/>
    </xf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/>
    <xf numFmtId="44" fontId="3" fillId="0" borderId="0" xfId="0" applyNumberFormat="1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42" fontId="0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I7" sqref="A1:I7"/>
    </sheetView>
  </sheetViews>
  <sheetFormatPr defaultRowHeight="15"/>
  <cols>
    <col min="1" max="1" width="16.5703125" customWidth="1"/>
    <col min="2" max="2" width="11.42578125" customWidth="1"/>
    <col min="3" max="3" width="19" style="1" customWidth="1"/>
    <col min="4" max="4" width="15.5703125" style="1" customWidth="1"/>
    <col min="5" max="5" width="15.85546875" customWidth="1"/>
    <col min="6" max="8" width="11.28515625" customWidth="1"/>
    <col min="9" max="9" width="10.5703125" bestFit="1" customWidth="1"/>
  </cols>
  <sheetData>
    <row r="1" spans="1:9" s="5" customFormat="1" ht="30">
      <c r="A1" s="5" t="s">
        <v>0</v>
      </c>
      <c r="B1" s="5" t="s">
        <v>1</v>
      </c>
      <c r="C1" s="5" t="s">
        <v>2</v>
      </c>
      <c r="D1" s="5" t="s">
        <v>3</v>
      </c>
      <c r="E1" s="5" t="s">
        <v>7</v>
      </c>
      <c r="F1" s="5" t="s">
        <v>6</v>
      </c>
      <c r="G1" s="5" t="s">
        <v>5</v>
      </c>
      <c r="H1" s="5" t="s">
        <v>19</v>
      </c>
      <c r="I1" s="5" t="s">
        <v>4</v>
      </c>
    </row>
    <row r="2" spans="1:9" ht="30">
      <c r="A2" s="2">
        <v>42122</v>
      </c>
      <c r="B2" t="s">
        <v>68</v>
      </c>
      <c r="C2" s="1" t="s">
        <v>69</v>
      </c>
      <c r="D2" s="1" t="s">
        <v>8</v>
      </c>
      <c r="E2" s="3">
        <v>2900</v>
      </c>
      <c r="F2" s="3"/>
      <c r="G2" s="3"/>
      <c r="H2" s="3"/>
      <c r="I2" s="3">
        <f>SUM(E2:H2)</f>
        <v>2900</v>
      </c>
    </row>
    <row r="3" spans="1:9" ht="30">
      <c r="A3" s="2">
        <v>42131</v>
      </c>
      <c r="B3" t="s">
        <v>68</v>
      </c>
      <c r="C3" s="1" t="s">
        <v>70</v>
      </c>
      <c r="D3" s="1" t="s">
        <v>28</v>
      </c>
      <c r="F3" s="3"/>
      <c r="G3" s="3"/>
      <c r="H3" s="3">
        <v>63.29</v>
      </c>
      <c r="I3" s="3">
        <f t="shared" ref="I3:I6" si="0">SUM(E3:H3)</f>
        <v>63.29</v>
      </c>
    </row>
    <row r="4" spans="1:9">
      <c r="A4" s="2">
        <v>42208</v>
      </c>
      <c r="B4" t="s">
        <v>68</v>
      </c>
      <c r="C4" s="1" t="s">
        <v>84</v>
      </c>
      <c r="D4" s="1" t="s">
        <v>85</v>
      </c>
      <c r="F4" s="3"/>
      <c r="G4" s="3">
        <v>150</v>
      </c>
      <c r="H4" s="3"/>
      <c r="I4" s="3">
        <f t="shared" si="0"/>
        <v>150</v>
      </c>
    </row>
    <row r="5" spans="1:9" ht="30">
      <c r="A5" s="2">
        <v>42226</v>
      </c>
      <c r="B5" t="s">
        <v>68</v>
      </c>
      <c r="C5" s="1" t="s">
        <v>82</v>
      </c>
      <c r="D5" s="1" t="s">
        <v>83</v>
      </c>
      <c r="E5" s="3"/>
      <c r="F5" s="3">
        <v>280.36</v>
      </c>
      <c r="H5" s="3"/>
      <c r="I5" s="3">
        <f t="shared" si="0"/>
        <v>280.36</v>
      </c>
    </row>
    <row r="6" spans="1:9" ht="30">
      <c r="A6" s="2">
        <v>42568</v>
      </c>
      <c r="B6" t="s">
        <v>68</v>
      </c>
      <c r="C6" s="1" t="s">
        <v>100</v>
      </c>
      <c r="D6" s="1" t="s">
        <v>83</v>
      </c>
      <c r="E6" s="3"/>
      <c r="F6" s="3">
        <v>50.58</v>
      </c>
      <c r="H6" s="3"/>
      <c r="I6" s="3">
        <f t="shared" si="0"/>
        <v>50.58</v>
      </c>
    </row>
    <row r="7" spans="1:9" s="4" customFormat="1">
      <c r="A7" s="4" t="s">
        <v>9</v>
      </c>
      <c r="C7" s="5"/>
      <c r="D7" s="5"/>
      <c r="E7" s="6">
        <f>SUM(E2:E6)</f>
        <v>2900</v>
      </c>
      <c r="F7" s="6">
        <f t="shared" ref="F7:I7" si="1">SUM(F2:F6)</f>
        <v>330.94</v>
      </c>
      <c r="G7" s="6">
        <f t="shared" si="1"/>
        <v>150</v>
      </c>
      <c r="H7" s="6">
        <f t="shared" si="1"/>
        <v>63.29</v>
      </c>
      <c r="I7" s="6">
        <f t="shared" si="1"/>
        <v>3444.23</v>
      </c>
    </row>
  </sheetData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>
      <pane ySplit="1" topLeftCell="A19" activePane="bottomLeft" state="frozen"/>
      <selection activeCell="B1" sqref="B1"/>
      <selection pane="bottomLeft" activeCell="P31" sqref="A1:P31"/>
    </sheetView>
  </sheetViews>
  <sheetFormatPr defaultRowHeight="15"/>
  <cols>
    <col min="1" max="1" width="10.7109375" bestFit="1" customWidth="1"/>
    <col min="2" max="2" width="10.140625" customWidth="1"/>
    <col min="3" max="3" width="10.85546875" customWidth="1"/>
    <col min="4" max="4" width="20.7109375" style="1" customWidth="1"/>
    <col min="5" max="5" width="17" style="1" customWidth="1"/>
    <col min="6" max="6" width="10.5703125" bestFit="1" customWidth="1"/>
    <col min="7" max="7" width="9.5703125" customWidth="1"/>
    <col min="8" max="8" width="12.85546875" customWidth="1"/>
    <col min="9" max="9" width="9.140625" customWidth="1"/>
    <col min="10" max="10" width="9.5703125" customWidth="1"/>
    <col min="11" max="11" width="10" customWidth="1"/>
    <col min="12" max="12" width="13.5703125" customWidth="1"/>
    <col min="13" max="13" width="9.140625" customWidth="1"/>
    <col min="14" max="14" width="10.5703125" bestFit="1" customWidth="1"/>
    <col min="15" max="15" width="9.28515625" bestFit="1" customWidth="1"/>
    <col min="16" max="16" width="10.5703125" bestFit="1" customWidth="1"/>
    <col min="17" max="17" width="10" bestFit="1" customWidth="1"/>
    <col min="18" max="18" width="10.5703125" bestFit="1" customWidth="1"/>
  </cols>
  <sheetData>
    <row r="1" spans="1:17" s="5" customFormat="1" ht="45">
      <c r="A1" s="5" t="s">
        <v>0</v>
      </c>
      <c r="B1" s="5" t="s">
        <v>11</v>
      </c>
      <c r="C1" s="5" t="s">
        <v>10</v>
      </c>
      <c r="D1" s="5" t="s">
        <v>12</v>
      </c>
      <c r="E1" s="5" t="s">
        <v>3</v>
      </c>
      <c r="F1" s="5" t="s">
        <v>15</v>
      </c>
      <c r="G1" s="28" t="s">
        <v>98</v>
      </c>
      <c r="H1" s="28" t="s">
        <v>20</v>
      </c>
      <c r="I1" s="28" t="s">
        <v>16</v>
      </c>
      <c r="J1" s="28" t="s">
        <v>17</v>
      </c>
      <c r="K1" s="28" t="s">
        <v>6</v>
      </c>
      <c r="L1" s="28" t="s">
        <v>99</v>
      </c>
      <c r="M1" s="28" t="s">
        <v>5</v>
      </c>
      <c r="N1" s="5" t="s">
        <v>18</v>
      </c>
      <c r="O1" s="5" t="s">
        <v>19</v>
      </c>
      <c r="P1" s="5" t="s">
        <v>4</v>
      </c>
      <c r="Q1" s="5" t="s">
        <v>35</v>
      </c>
    </row>
    <row r="2" spans="1:17">
      <c r="A2" s="2">
        <v>42115</v>
      </c>
      <c r="B2">
        <v>388</v>
      </c>
      <c r="D2" s="1" t="s">
        <v>71</v>
      </c>
      <c r="E2" s="1" t="s">
        <v>72</v>
      </c>
      <c r="F2" s="3">
        <v>120.72</v>
      </c>
      <c r="G2" s="3"/>
      <c r="H2" s="3"/>
      <c r="I2" s="3"/>
      <c r="J2" s="3"/>
      <c r="K2" s="3"/>
      <c r="L2" s="3"/>
      <c r="M2" s="3"/>
      <c r="N2" s="3">
        <f t="shared" ref="N2:N9" si="0">SUM(F2:M2)</f>
        <v>120.72</v>
      </c>
      <c r="O2" s="3"/>
      <c r="P2" s="3">
        <f t="shared" ref="P2:P9" si="1">O2+N2</f>
        <v>120.72</v>
      </c>
    </row>
    <row r="4" spans="1:17">
      <c r="A4" s="2">
        <v>42145</v>
      </c>
      <c r="B4">
        <v>389</v>
      </c>
      <c r="D4" s="1" t="s">
        <v>71</v>
      </c>
      <c r="E4" s="1" t="s">
        <v>72</v>
      </c>
      <c r="F4" s="3">
        <v>120.72</v>
      </c>
      <c r="G4" s="3"/>
      <c r="H4" s="3"/>
      <c r="I4" s="3"/>
      <c r="J4" s="3"/>
      <c r="K4" s="3"/>
      <c r="L4" s="3"/>
      <c r="M4" s="3"/>
      <c r="N4" s="3">
        <f t="shared" si="0"/>
        <v>120.72</v>
      </c>
      <c r="O4" s="3"/>
      <c r="P4" s="3">
        <f t="shared" si="1"/>
        <v>120.72</v>
      </c>
    </row>
    <row r="5" spans="1:17">
      <c r="A5" s="2">
        <v>42176</v>
      </c>
      <c r="B5">
        <v>390</v>
      </c>
      <c r="D5" s="1" t="s">
        <v>71</v>
      </c>
      <c r="E5" s="1" t="s">
        <v>72</v>
      </c>
      <c r="F5" s="3">
        <v>120.72</v>
      </c>
      <c r="G5" s="3"/>
      <c r="H5" s="3"/>
      <c r="I5" s="3"/>
      <c r="J5" s="3"/>
      <c r="K5" s="3"/>
      <c r="L5" s="3"/>
      <c r="M5" s="3"/>
      <c r="N5" s="3">
        <f t="shared" si="0"/>
        <v>120.72</v>
      </c>
      <c r="O5" s="3"/>
      <c r="P5" s="3">
        <f t="shared" si="1"/>
        <v>120.72</v>
      </c>
    </row>
    <row r="6" spans="1:17" ht="30">
      <c r="A6" s="2">
        <v>42180</v>
      </c>
      <c r="B6">
        <v>391</v>
      </c>
      <c r="D6" s="1" t="s">
        <v>70</v>
      </c>
      <c r="E6" s="1" t="s">
        <v>81</v>
      </c>
      <c r="F6" s="3">
        <v>90</v>
      </c>
      <c r="G6" s="3"/>
      <c r="H6" s="3"/>
      <c r="I6" s="3"/>
      <c r="J6" s="3"/>
      <c r="K6" s="3"/>
      <c r="L6" s="3"/>
      <c r="M6" s="3"/>
      <c r="N6" s="3">
        <f t="shared" si="0"/>
        <v>90</v>
      </c>
      <c r="O6" s="3"/>
      <c r="P6" s="3">
        <f t="shared" si="1"/>
        <v>90</v>
      </c>
    </row>
    <row r="7" spans="1:17" s="12" customFormat="1" ht="30">
      <c r="A7" s="14">
        <v>42095</v>
      </c>
      <c r="B7" s="12">
        <v>392</v>
      </c>
      <c r="C7" s="12">
        <v>5176</v>
      </c>
      <c r="D7" s="1" t="s">
        <v>73</v>
      </c>
      <c r="E7" s="1" t="s">
        <v>74</v>
      </c>
      <c r="F7" s="21"/>
      <c r="G7" s="21"/>
      <c r="H7" s="21">
        <v>58.25</v>
      </c>
      <c r="I7" s="21"/>
      <c r="J7" s="21"/>
      <c r="K7" s="21"/>
      <c r="L7" s="21"/>
      <c r="M7" s="21"/>
      <c r="N7" s="3">
        <f>SUM(F7:M7)</f>
        <v>58.25</v>
      </c>
      <c r="O7" s="21"/>
      <c r="P7" s="3">
        <f>O7+N7</f>
        <v>58.25</v>
      </c>
    </row>
    <row r="8" spans="1:17" ht="30">
      <c r="A8" s="2">
        <v>42122</v>
      </c>
      <c r="B8">
        <v>393</v>
      </c>
      <c r="C8">
        <v>15909</v>
      </c>
      <c r="D8" s="1" t="s">
        <v>75</v>
      </c>
      <c r="E8" s="1" t="s">
        <v>76</v>
      </c>
      <c r="F8" s="3"/>
      <c r="G8" s="3"/>
      <c r="H8" s="3"/>
      <c r="I8" s="3">
        <v>84</v>
      </c>
      <c r="J8" s="3"/>
      <c r="K8" s="3"/>
      <c r="L8" s="3"/>
      <c r="M8" s="3"/>
      <c r="N8" s="3">
        <f>SUM(F8:M8)</f>
        <v>84</v>
      </c>
      <c r="O8" s="3">
        <v>16.8</v>
      </c>
      <c r="P8" s="3">
        <f>O8+N8</f>
        <v>100.8</v>
      </c>
      <c r="Q8" t="s">
        <v>65</v>
      </c>
    </row>
    <row r="9" spans="1:17">
      <c r="A9" s="2">
        <v>42180</v>
      </c>
      <c r="B9">
        <v>394</v>
      </c>
      <c r="D9" s="1" t="s">
        <v>79</v>
      </c>
      <c r="E9" s="1" t="s">
        <v>80</v>
      </c>
      <c r="F9" s="3"/>
      <c r="G9" s="3"/>
      <c r="H9" s="3"/>
      <c r="I9" s="3"/>
      <c r="J9" s="3">
        <v>378.29</v>
      </c>
      <c r="K9" s="3"/>
      <c r="L9" s="3"/>
      <c r="M9" s="3"/>
      <c r="N9" s="3">
        <f t="shared" si="0"/>
        <v>378.29</v>
      </c>
      <c r="O9" s="3"/>
      <c r="P9" s="3">
        <f t="shared" si="1"/>
        <v>378.29</v>
      </c>
    </row>
    <row r="10" spans="1:17">
      <c r="A10" s="2">
        <v>42269</v>
      </c>
      <c r="B10">
        <v>395</v>
      </c>
      <c r="D10" s="1" t="s">
        <v>71</v>
      </c>
      <c r="E10" s="1" t="s">
        <v>72</v>
      </c>
      <c r="F10" s="3">
        <v>120.72</v>
      </c>
      <c r="G10" s="3"/>
      <c r="H10" s="3"/>
      <c r="I10" s="3"/>
      <c r="J10" s="3"/>
      <c r="K10" s="3"/>
      <c r="L10" s="3"/>
      <c r="M10" s="3"/>
      <c r="N10" s="3">
        <f t="shared" ref="N10:N18" si="2">SUM(F10:M10)</f>
        <v>120.72</v>
      </c>
      <c r="O10" s="3"/>
      <c r="P10" s="3">
        <f t="shared" ref="P10:P18" si="3">O10+N10</f>
        <v>120.72</v>
      </c>
    </row>
    <row r="11" spans="1:17">
      <c r="A11" s="2">
        <v>42269</v>
      </c>
      <c r="B11">
        <v>396</v>
      </c>
      <c r="D11" s="1" t="s">
        <v>71</v>
      </c>
      <c r="E11" s="1" t="s">
        <v>72</v>
      </c>
      <c r="F11" s="3">
        <v>120.72</v>
      </c>
      <c r="G11" s="3"/>
      <c r="H11" s="3"/>
      <c r="I11" s="3"/>
      <c r="J11" s="3"/>
      <c r="K11" s="3"/>
      <c r="L11" s="3"/>
      <c r="M11" s="3"/>
      <c r="N11" s="3">
        <f t="shared" si="2"/>
        <v>120.72</v>
      </c>
      <c r="O11" s="3"/>
      <c r="P11" s="3">
        <f t="shared" si="3"/>
        <v>120.72</v>
      </c>
    </row>
    <row r="12" spans="1:17">
      <c r="A12" s="2">
        <v>42269</v>
      </c>
      <c r="B12">
        <v>397</v>
      </c>
      <c r="D12" s="1" t="s">
        <v>71</v>
      </c>
      <c r="E12" s="1" t="s">
        <v>72</v>
      </c>
      <c r="F12" s="3">
        <v>120.72</v>
      </c>
      <c r="G12" s="3"/>
      <c r="H12" s="3"/>
      <c r="I12" s="3"/>
      <c r="J12" s="3"/>
      <c r="K12" s="3"/>
      <c r="L12" s="3"/>
      <c r="M12" s="3"/>
      <c r="N12" s="3">
        <f t="shared" si="2"/>
        <v>120.72</v>
      </c>
      <c r="O12" s="3"/>
      <c r="P12" s="3">
        <f t="shared" si="3"/>
        <v>120.72</v>
      </c>
    </row>
    <row r="13" spans="1:17" ht="30">
      <c r="A13" s="2">
        <v>42269</v>
      </c>
      <c r="B13">
        <v>398</v>
      </c>
      <c r="D13" s="1" t="s">
        <v>70</v>
      </c>
      <c r="E13" s="1" t="s">
        <v>81</v>
      </c>
      <c r="F13" s="3">
        <v>90</v>
      </c>
      <c r="G13" s="3"/>
      <c r="H13" s="3"/>
      <c r="I13" s="3"/>
      <c r="J13" s="3"/>
      <c r="K13" s="3"/>
      <c r="L13" s="3"/>
      <c r="M13" s="3"/>
      <c r="N13" s="3">
        <f t="shared" si="2"/>
        <v>90</v>
      </c>
      <c r="O13" s="3"/>
      <c r="P13" s="3">
        <f t="shared" si="3"/>
        <v>90</v>
      </c>
    </row>
    <row r="14" spans="1:17" ht="30">
      <c r="A14" s="2">
        <v>42269</v>
      </c>
      <c r="B14">
        <v>399</v>
      </c>
      <c r="D14" s="1" t="s">
        <v>87</v>
      </c>
      <c r="E14" s="1" t="s">
        <v>88</v>
      </c>
      <c r="F14" s="3"/>
      <c r="G14" s="3"/>
      <c r="H14" s="3"/>
      <c r="I14" s="3"/>
      <c r="J14" s="3"/>
      <c r="K14" s="3"/>
      <c r="L14" s="3"/>
      <c r="M14" s="3">
        <v>125</v>
      </c>
      <c r="N14" s="3">
        <f t="shared" si="2"/>
        <v>125</v>
      </c>
      <c r="O14" s="3"/>
      <c r="P14" s="3">
        <f t="shared" si="3"/>
        <v>125</v>
      </c>
    </row>
    <row r="15" spans="1:17">
      <c r="A15" s="2">
        <v>42332</v>
      </c>
      <c r="B15">
        <v>400</v>
      </c>
      <c r="D15" s="1" t="s">
        <v>71</v>
      </c>
      <c r="E15" s="1" t="s">
        <v>72</v>
      </c>
      <c r="F15" s="3">
        <v>120.72</v>
      </c>
      <c r="G15" s="3"/>
      <c r="H15" s="3"/>
      <c r="I15" s="3"/>
      <c r="J15" s="3"/>
      <c r="K15" s="3"/>
      <c r="L15" s="3"/>
      <c r="M15" s="3"/>
      <c r="N15" s="3">
        <f t="shared" si="2"/>
        <v>120.72</v>
      </c>
      <c r="O15" s="3"/>
      <c r="P15" s="3">
        <f t="shared" si="3"/>
        <v>120.72</v>
      </c>
    </row>
    <row r="16" spans="1:17">
      <c r="A16" s="2">
        <v>42332</v>
      </c>
      <c r="B16">
        <v>401</v>
      </c>
      <c r="D16" s="1" t="s">
        <v>89</v>
      </c>
      <c r="E16" s="1" t="s">
        <v>47</v>
      </c>
      <c r="F16" s="3"/>
      <c r="G16" s="3"/>
      <c r="H16" s="3"/>
      <c r="I16" s="3"/>
      <c r="J16" s="3"/>
      <c r="K16" s="3"/>
      <c r="L16" s="3"/>
      <c r="M16" s="3">
        <v>100</v>
      </c>
      <c r="N16" s="3">
        <f t="shared" si="2"/>
        <v>100</v>
      </c>
      <c r="O16" s="3">
        <v>20</v>
      </c>
      <c r="P16" s="3">
        <f t="shared" si="3"/>
        <v>120</v>
      </c>
      <c r="Q16">
        <v>592526420</v>
      </c>
    </row>
    <row r="17" spans="1:17" ht="30">
      <c r="A17" s="2">
        <v>42332</v>
      </c>
      <c r="B17">
        <v>402</v>
      </c>
      <c r="D17" s="1" t="s">
        <v>90</v>
      </c>
      <c r="E17" s="1" t="s">
        <v>91</v>
      </c>
      <c r="F17" s="3"/>
      <c r="G17" s="3"/>
      <c r="H17" s="3"/>
      <c r="I17" s="3"/>
      <c r="J17" s="3"/>
      <c r="K17" s="3"/>
      <c r="L17" s="3"/>
      <c r="M17" s="3">
        <v>60</v>
      </c>
      <c r="N17" s="3">
        <f t="shared" si="2"/>
        <v>60</v>
      </c>
      <c r="O17" s="3"/>
      <c r="P17" s="3">
        <f t="shared" si="3"/>
        <v>60</v>
      </c>
    </row>
    <row r="18" spans="1:17" ht="30">
      <c r="A18" s="2">
        <v>42332</v>
      </c>
      <c r="B18">
        <v>403</v>
      </c>
      <c r="D18" s="1" t="s">
        <v>92</v>
      </c>
      <c r="E18" s="1" t="s">
        <v>62</v>
      </c>
      <c r="F18" s="3"/>
      <c r="G18" s="3"/>
      <c r="H18" s="3"/>
      <c r="I18" s="3"/>
      <c r="J18" s="3"/>
      <c r="K18" s="3"/>
      <c r="L18" s="3"/>
      <c r="M18" s="3">
        <v>360</v>
      </c>
      <c r="N18" s="3">
        <f t="shared" si="2"/>
        <v>360</v>
      </c>
      <c r="O18" s="3"/>
      <c r="P18" s="3">
        <f t="shared" si="3"/>
        <v>360</v>
      </c>
    </row>
    <row r="19" spans="1:17">
      <c r="A19" s="2">
        <v>42401</v>
      </c>
      <c r="B19">
        <v>404</v>
      </c>
      <c r="D19" s="1" t="s">
        <v>71</v>
      </c>
      <c r="E19" s="1" t="s">
        <v>72</v>
      </c>
      <c r="F19" s="3">
        <v>120.72</v>
      </c>
      <c r="G19" s="3"/>
      <c r="H19" s="3"/>
      <c r="I19" s="3"/>
      <c r="J19" s="3"/>
      <c r="K19" s="3"/>
      <c r="L19" s="3"/>
      <c r="M19" s="3"/>
      <c r="N19" s="3">
        <f t="shared" ref="N19:N26" si="4">SUM(F19:M19)</f>
        <v>120.72</v>
      </c>
      <c r="O19" s="3"/>
      <c r="P19" s="3">
        <f t="shared" ref="P19:P26" si="5">O19+N19</f>
        <v>120.72</v>
      </c>
    </row>
    <row r="20" spans="1:17">
      <c r="A20" s="2">
        <v>42401</v>
      </c>
      <c r="B20">
        <v>405</v>
      </c>
      <c r="D20" s="1" t="s">
        <v>71</v>
      </c>
      <c r="E20" s="1" t="s">
        <v>72</v>
      </c>
      <c r="F20" s="3">
        <v>120.72</v>
      </c>
      <c r="G20" s="3"/>
      <c r="H20" s="3"/>
      <c r="I20" s="3"/>
      <c r="J20" s="3"/>
      <c r="K20" s="3"/>
      <c r="L20" s="3"/>
      <c r="M20" s="3"/>
      <c r="N20" s="3">
        <f t="shared" si="4"/>
        <v>120.72</v>
      </c>
      <c r="O20" s="3"/>
      <c r="P20" s="3">
        <f t="shared" si="5"/>
        <v>120.72</v>
      </c>
    </row>
    <row r="21" spans="1:17">
      <c r="A21" s="2">
        <v>42401</v>
      </c>
      <c r="B21">
        <v>406</v>
      </c>
      <c r="D21" s="1" t="s">
        <v>71</v>
      </c>
      <c r="E21" s="1" t="s">
        <v>72</v>
      </c>
      <c r="F21" s="3">
        <v>120.72</v>
      </c>
      <c r="G21" s="3"/>
      <c r="H21" s="3"/>
      <c r="I21" s="3"/>
      <c r="J21" s="3"/>
      <c r="K21" s="3"/>
      <c r="L21" s="3"/>
      <c r="M21" s="3"/>
      <c r="N21" s="3">
        <f t="shared" si="4"/>
        <v>120.72</v>
      </c>
      <c r="O21" s="3"/>
      <c r="P21" s="3">
        <f t="shared" si="5"/>
        <v>120.72</v>
      </c>
    </row>
    <row r="22" spans="1:17" ht="30">
      <c r="A22" s="2">
        <v>42401</v>
      </c>
      <c r="B22">
        <v>407</v>
      </c>
      <c r="D22" s="1" t="s">
        <v>70</v>
      </c>
      <c r="E22" s="1" t="s">
        <v>81</v>
      </c>
      <c r="F22" s="3">
        <v>90</v>
      </c>
      <c r="G22" s="3"/>
      <c r="H22" s="3"/>
      <c r="I22" s="3"/>
      <c r="J22" s="3"/>
      <c r="K22" s="3"/>
      <c r="L22" s="3"/>
      <c r="M22" s="3"/>
      <c r="N22" s="3">
        <f t="shared" si="4"/>
        <v>90</v>
      </c>
      <c r="O22" s="3"/>
      <c r="P22" s="3">
        <f t="shared" si="5"/>
        <v>90</v>
      </c>
    </row>
    <row r="23" spans="1:17" ht="30">
      <c r="A23" s="2">
        <v>42401</v>
      </c>
      <c r="B23">
        <v>408</v>
      </c>
      <c r="D23" s="1" t="s">
        <v>69</v>
      </c>
      <c r="E23" s="1" t="s">
        <v>93</v>
      </c>
      <c r="F23" s="3"/>
      <c r="G23" s="3"/>
      <c r="H23" s="3"/>
      <c r="I23" s="3"/>
      <c r="J23" s="3"/>
      <c r="K23" s="3"/>
      <c r="L23" s="3"/>
      <c r="M23" s="3">
        <v>92.57</v>
      </c>
      <c r="N23" s="3">
        <f t="shared" si="4"/>
        <v>92.57</v>
      </c>
      <c r="O23" s="3">
        <v>18.510000000000002</v>
      </c>
      <c r="P23" s="3">
        <f t="shared" si="5"/>
        <v>111.08</v>
      </c>
      <c r="Q23" t="s">
        <v>94</v>
      </c>
    </row>
    <row r="24" spans="1:17" ht="30">
      <c r="A24" s="2">
        <v>42401</v>
      </c>
      <c r="B24">
        <v>409</v>
      </c>
      <c r="D24" s="1" t="s">
        <v>69</v>
      </c>
      <c r="E24" s="1" t="s">
        <v>67</v>
      </c>
      <c r="F24" s="3"/>
      <c r="G24" s="3">
        <v>65.28</v>
      </c>
      <c r="H24" s="3"/>
      <c r="I24" s="3"/>
      <c r="J24" s="3"/>
      <c r="K24" s="3"/>
      <c r="L24" s="3"/>
      <c r="M24" s="3"/>
      <c r="N24" s="3">
        <f t="shared" si="4"/>
        <v>65.28</v>
      </c>
      <c r="O24" s="3"/>
      <c r="P24" s="3">
        <f t="shared" si="5"/>
        <v>65.28</v>
      </c>
    </row>
    <row r="25" spans="1:17" ht="45">
      <c r="A25" s="2">
        <v>42401</v>
      </c>
      <c r="B25">
        <v>410</v>
      </c>
      <c r="D25" s="1" t="s">
        <v>92</v>
      </c>
      <c r="E25" s="1" t="s">
        <v>95</v>
      </c>
      <c r="F25" s="3"/>
      <c r="G25" s="3"/>
      <c r="H25" s="3"/>
      <c r="I25" s="3"/>
      <c r="J25" s="3"/>
      <c r="K25" s="3"/>
      <c r="L25" s="3"/>
      <c r="M25" s="3">
        <v>125</v>
      </c>
      <c r="N25" s="3">
        <f t="shared" si="4"/>
        <v>125</v>
      </c>
      <c r="O25" s="3"/>
      <c r="P25" s="3">
        <f t="shared" si="5"/>
        <v>125</v>
      </c>
    </row>
    <row r="26" spans="1:17" ht="30">
      <c r="A26" s="2">
        <v>42401</v>
      </c>
      <c r="B26">
        <v>411</v>
      </c>
      <c r="D26" s="1" t="s">
        <v>96</v>
      </c>
      <c r="E26" s="1" t="s">
        <v>97</v>
      </c>
      <c r="F26" s="3"/>
      <c r="G26" s="3"/>
      <c r="H26" s="3"/>
      <c r="I26" s="3"/>
      <c r="J26" s="3"/>
      <c r="K26" s="3"/>
      <c r="L26" s="3"/>
      <c r="M26" s="3">
        <v>30</v>
      </c>
      <c r="N26" s="3">
        <f t="shared" si="4"/>
        <v>30</v>
      </c>
      <c r="O26" s="3"/>
      <c r="P26" s="3">
        <f t="shared" si="5"/>
        <v>30</v>
      </c>
    </row>
    <row r="27" spans="1:17">
      <c r="A27" s="2">
        <v>42451</v>
      </c>
      <c r="B27">
        <v>412</v>
      </c>
      <c r="D27" s="1" t="s">
        <v>71</v>
      </c>
      <c r="E27" s="1" t="s">
        <v>72</v>
      </c>
      <c r="F27" s="3">
        <v>120.72</v>
      </c>
      <c r="G27" s="3"/>
      <c r="H27" s="3"/>
      <c r="I27" s="3"/>
      <c r="J27" s="3"/>
      <c r="K27" s="3"/>
      <c r="L27" s="3"/>
      <c r="M27" s="3"/>
      <c r="N27" s="3">
        <f t="shared" ref="N27:N30" si="6">SUM(F27:M27)</f>
        <v>120.72</v>
      </c>
      <c r="O27" s="3"/>
      <c r="P27" s="3">
        <f t="shared" ref="P27:P30" si="7">O27+N27</f>
        <v>120.72</v>
      </c>
    </row>
    <row r="28" spans="1:17">
      <c r="A28" s="2">
        <v>42451</v>
      </c>
      <c r="B28">
        <v>413</v>
      </c>
      <c r="D28" s="1" t="s">
        <v>71</v>
      </c>
      <c r="E28" s="1" t="s">
        <v>72</v>
      </c>
      <c r="F28" s="3">
        <v>120.72</v>
      </c>
      <c r="G28" s="3"/>
      <c r="H28" s="3"/>
      <c r="I28" s="3"/>
      <c r="J28" s="3"/>
      <c r="K28" s="3"/>
      <c r="L28" s="3"/>
      <c r="M28" s="3"/>
      <c r="N28" s="3">
        <f t="shared" si="6"/>
        <v>120.72</v>
      </c>
      <c r="O28" s="3"/>
      <c r="P28" s="3">
        <f t="shared" si="7"/>
        <v>120.72</v>
      </c>
    </row>
    <row r="29" spans="1:17" ht="30">
      <c r="A29" s="2">
        <v>42451</v>
      </c>
      <c r="B29">
        <v>414</v>
      </c>
      <c r="D29" s="1" t="s">
        <v>70</v>
      </c>
      <c r="E29" s="1" t="s">
        <v>81</v>
      </c>
      <c r="F29" s="3">
        <v>90</v>
      </c>
      <c r="G29" s="3"/>
      <c r="H29" s="3"/>
      <c r="I29" s="3"/>
      <c r="J29" s="3"/>
      <c r="K29" s="3"/>
      <c r="L29" s="3"/>
      <c r="M29" s="3"/>
      <c r="N29" s="3">
        <f t="shared" si="6"/>
        <v>90</v>
      </c>
      <c r="O29" s="3"/>
      <c r="P29" s="3">
        <f t="shared" si="7"/>
        <v>90</v>
      </c>
    </row>
    <row r="30" spans="1:17" ht="30">
      <c r="A30" s="2">
        <v>42451</v>
      </c>
      <c r="B30">
        <v>415</v>
      </c>
      <c r="D30" s="1" t="s">
        <v>38</v>
      </c>
      <c r="E30" s="1" t="s">
        <v>102</v>
      </c>
      <c r="F30" s="3"/>
      <c r="G30" s="3"/>
      <c r="H30" s="3"/>
      <c r="I30" s="3"/>
      <c r="J30" s="3"/>
      <c r="K30" s="3"/>
      <c r="L30" s="3">
        <v>35</v>
      </c>
      <c r="M30" s="3"/>
      <c r="N30" s="3">
        <f t="shared" si="6"/>
        <v>35</v>
      </c>
      <c r="O30" s="3"/>
      <c r="P30" s="3">
        <f t="shared" si="7"/>
        <v>35</v>
      </c>
    </row>
    <row r="31" spans="1:17" s="4" customFormat="1">
      <c r="A31" s="4" t="s">
        <v>9</v>
      </c>
      <c r="D31" s="5"/>
      <c r="E31" s="5"/>
      <c r="F31" s="6">
        <f>SUM(F2:F30)</f>
        <v>1808.64</v>
      </c>
      <c r="G31" s="6">
        <f t="shared" ref="G31:P31" si="8">SUM(G2:G30)</f>
        <v>65.28</v>
      </c>
      <c r="H31" s="6">
        <f t="shared" si="8"/>
        <v>58.25</v>
      </c>
      <c r="I31" s="6">
        <f t="shared" si="8"/>
        <v>84</v>
      </c>
      <c r="J31" s="6">
        <f t="shared" si="8"/>
        <v>378.29</v>
      </c>
      <c r="K31" s="6">
        <f t="shared" si="8"/>
        <v>0</v>
      </c>
      <c r="L31" s="6">
        <f t="shared" si="8"/>
        <v>35</v>
      </c>
      <c r="M31" s="6">
        <f t="shared" si="8"/>
        <v>892.56999999999994</v>
      </c>
      <c r="N31" s="6">
        <f t="shared" si="8"/>
        <v>3322.0299999999993</v>
      </c>
      <c r="O31" s="6">
        <f t="shared" si="8"/>
        <v>55.31</v>
      </c>
      <c r="P31" s="6">
        <f t="shared" si="8"/>
        <v>3377.3399999999992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1"/>
  <sheetViews>
    <sheetView workbookViewId="0">
      <selection activeCell="B21" sqref="A3:B21"/>
    </sheetView>
  </sheetViews>
  <sheetFormatPr defaultRowHeight="15"/>
  <cols>
    <col min="1" max="1" width="25.42578125" customWidth="1"/>
    <col min="2" max="2" width="14" customWidth="1"/>
    <col min="3" max="3" width="10.7109375" customWidth="1"/>
  </cols>
  <sheetData>
    <row r="3" spans="1:2">
      <c r="A3" s="8" t="s">
        <v>66</v>
      </c>
      <c r="B3" s="3"/>
    </row>
    <row r="4" spans="1:2">
      <c r="A4" t="s">
        <v>13</v>
      </c>
      <c r="B4" s="3">
        <v>2.4800000000000004</v>
      </c>
    </row>
    <row r="5" spans="1:2" ht="17.25">
      <c r="A5" t="s">
        <v>21</v>
      </c>
      <c r="B5" s="7">
        <v>1965.55</v>
      </c>
    </row>
    <row r="6" spans="1:2" ht="17.25">
      <c r="A6" s="9" t="s">
        <v>14</v>
      </c>
      <c r="B6" s="11">
        <v>1968.03</v>
      </c>
    </row>
    <row r="7" spans="1:2">
      <c r="A7" t="s">
        <v>36</v>
      </c>
      <c r="B7" s="3">
        <v>-389.18</v>
      </c>
    </row>
    <row r="8" spans="1:2" ht="17.25">
      <c r="A8" s="27" t="s">
        <v>14</v>
      </c>
      <c r="B8" s="11">
        <f>B6+B7</f>
        <v>1578.85</v>
      </c>
    </row>
    <row r="9" spans="1:2" ht="17.25">
      <c r="A9" s="27"/>
      <c r="B9" s="11"/>
    </row>
    <row r="10" spans="1:2">
      <c r="A10" t="s">
        <v>77</v>
      </c>
      <c r="B10" s="13">
        <f>Income!I7</f>
        <v>3444.23</v>
      </c>
    </row>
    <row r="11" spans="1:2" ht="17.25">
      <c r="A11" t="s">
        <v>78</v>
      </c>
      <c r="B11" s="7">
        <f>-Expenditure!P31</f>
        <v>-3377.3399999999992</v>
      </c>
    </row>
    <row r="12" spans="1:2">
      <c r="A12" s="9" t="s">
        <v>14</v>
      </c>
      <c r="B12" s="10">
        <f>B8+B10+B11</f>
        <v>1645.7400000000007</v>
      </c>
    </row>
    <row r="13" spans="1:2" ht="17.25">
      <c r="B13" s="11"/>
    </row>
    <row r="14" spans="1:2">
      <c r="A14" s="4" t="s">
        <v>114</v>
      </c>
      <c r="B14" s="3"/>
    </row>
    <row r="15" spans="1:2">
      <c r="A15" s="4" t="s">
        <v>22</v>
      </c>
      <c r="B15" s="3"/>
    </row>
    <row r="16" spans="1:2">
      <c r="A16" s="8"/>
      <c r="B16" s="3"/>
    </row>
    <row r="17" spans="1:4">
      <c r="A17" t="s">
        <v>13</v>
      </c>
      <c r="B17" s="3">
        <v>2.48</v>
      </c>
    </row>
    <row r="18" spans="1:4">
      <c r="A18" t="s">
        <v>21</v>
      </c>
      <c r="B18" s="3">
        <v>1678.26</v>
      </c>
      <c r="D18" s="3"/>
    </row>
    <row r="19" spans="1:4" ht="17.25">
      <c r="A19" s="9" t="s">
        <v>14</v>
      </c>
      <c r="B19" s="11">
        <f>SUM(B17:B18)</f>
        <v>1680.74</v>
      </c>
      <c r="C19" s="3"/>
      <c r="D19" s="3"/>
    </row>
    <row r="20" spans="1:4" ht="17.25">
      <c r="A20" t="s">
        <v>36</v>
      </c>
      <c r="B20" s="11">
        <v>-35</v>
      </c>
      <c r="C20" s="3"/>
      <c r="D20" s="3"/>
    </row>
    <row r="21" spans="1:4">
      <c r="A21" s="9" t="s">
        <v>14</v>
      </c>
      <c r="B21" s="10">
        <f>SUM(B19:B20)</f>
        <v>1645.74</v>
      </c>
      <c r="D21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>
      <selection sqref="A1:F18"/>
    </sheetView>
  </sheetViews>
  <sheetFormatPr defaultRowHeight="15"/>
  <cols>
    <col min="1" max="1" width="27.28515625" customWidth="1"/>
    <col min="2" max="2" width="14.28515625" customWidth="1"/>
    <col min="3" max="3" width="11.42578125" customWidth="1"/>
    <col min="4" max="4" width="13.85546875" customWidth="1"/>
    <col min="5" max="5" width="10.5703125" bestFit="1" customWidth="1"/>
    <col min="6" max="6" width="19.7109375" customWidth="1"/>
    <col min="10" max="10" width="10.5703125" bestFit="1" customWidth="1"/>
    <col min="11" max="11" width="12.28515625" customWidth="1"/>
  </cols>
  <sheetData>
    <row r="1" spans="1:17">
      <c r="A1" s="4" t="s">
        <v>86</v>
      </c>
      <c r="B1" s="23" t="s">
        <v>59</v>
      </c>
      <c r="D1" s="4" t="s">
        <v>27</v>
      </c>
      <c r="E1" s="4"/>
      <c r="H1" s="4"/>
      <c r="J1" s="4"/>
      <c r="K1" s="23"/>
      <c r="M1" s="4"/>
      <c r="N1" s="4"/>
    </row>
    <row r="2" spans="1:17">
      <c r="A2" s="4" t="s">
        <v>23</v>
      </c>
      <c r="B2" s="23" t="s">
        <v>60</v>
      </c>
      <c r="C2" s="4" t="s">
        <v>25</v>
      </c>
      <c r="D2" s="4" t="s">
        <v>26</v>
      </c>
      <c r="E2" s="4" t="s">
        <v>24</v>
      </c>
      <c r="F2" s="4" t="s">
        <v>61</v>
      </c>
      <c r="G2" s="4" t="s">
        <v>63</v>
      </c>
      <c r="H2" s="4"/>
      <c r="I2" s="4"/>
      <c r="J2" s="4"/>
      <c r="K2" s="23"/>
      <c r="L2" s="4"/>
      <c r="M2" s="4"/>
      <c r="N2" s="4"/>
      <c r="O2" s="4"/>
      <c r="P2" s="4"/>
      <c r="Q2" s="4"/>
    </row>
    <row r="3" spans="1:17">
      <c r="A3" s="12" t="s">
        <v>29</v>
      </c>
      <c r="B3" s="21">
        <v>1809</v>
      </c>
      <c r="C3" s="3"/>
      <c r="D3" s="13">
        <f>Expenditure!F31</f>
        <v>1808.64</v>
      </c>
      <c r="E3" s="3">
        <f>D3-C3</f>
        <v>1808.64</v>
      </c>
      <c r="F3" s="24">
        <f t="shared" ref="F3:F9" si="0">E3/B3</f>
        <v>0.99980099502487563</v>
      </c>
      <c r="J3" s="12"/>
      <c r="K3" s="21"/>
      <c r="L3" s="3"/>
      <c r="M3" s="3"/>
      <c r="N3" s="3"/>
      <c r="O3" s="24"/>
      <c r="P3" s="18"/>
    </row>
    <row r="4" spans="1:17">
      <c r="A4" s="12" t="s">
        <v>30</v>
      </c>
      <c r="B4" s="21">
        <v>60</v>
      </c>
      <c r="C4" s="3"/>
      <c r="D4" s="13">
        <v>58.25</v>
      </c>
      <c r="E4" s="3">
        <f t="shared" ref="E4:E14" si="1">D4-C4</f>
        <v>58.25</v>
      </c>
      <c r="F4" s="24">
        <f t="shared" si="0"/>
        <v>0.97083333333333333</v>
      </c>
      <c r="J4" s="12"/>
      <c r="K4" s="21"/>
      <c r="L4" s="3"/>
      <c r="M4" s="3"/>
      <c r="N4" s="3"/>
      <c r="O4" s="24"/>
      <c r="P4" s="18"/>
    </row>
    <row r="5" spans="1:17">
      <c r="A5" s="12" t="s">
        <v>31</v>
      </c>
      <c r="B5" s="21">
        <v>85</v>
      </c>
      <c r="C5" s="3"/>
      <c r="D5" s="13">
        <v>84</v>
      </c>
      <c r="E5" s="3">
        <f t="shared" si="1"/>
        <v>84</v>
      </c>
      <c r="F5" s="24">
        <f t="shared" si="0"/>
        <v>0.9882352941176471</v>
      </c>
      <c r="J5" s="12"/>
      <c r="K5" s="21"/>
      <c r="L5" s="3"/>
      <c r="M5" s="3"/>
      <c r="N5" s="3"/>
      <c r="O5" s="24"/>
      <c r="P5" s="18"/>
    </row>
    <row r="6" spans="1:17">
      <c r="A6" s="12" t="s">
        <v>32</v>
      </c>
      <c r="B6" s="21">
        <v>380</v>
      </c>
      <c r="D6" s="13">
        <v>378.29</v>
      </c>
      <c r="E6" s="3">
        <f t="shared" si="1"/>
        <v>378.29</v>
      </c>
      <c r="F6" s="24">
        <f t="shared" si="0"/>
        <v>0.99550000000000005</v>
      </c>
      <c r="J6" s="12"/>
      <c r="K6" s="21"/>
      <c r="L6" s="3"/>
      <c r="M6" s="3"/>
      <c r="N6" s="3"/>
      <c r="O6" s="24"/>
      <c r="P6" s="18"/>
    </row>
    <row r="7" spans="1:17">
      <c r="A7" s="12" t="s">
        <v>33</v>
      </c>
      <c r="B7" s="21">
        <v>30</v>
      </c>
      <c r="C7" s="3">
        <f>Income!F7</f>
        <v>330.94</v>
      </c>
      <c r="D7" s="13">
        <v>125</v>
      </c>
      <c r="E7" s="3">
        <f t="shared" si="1"/>
        <v>-205.94</v>
      </c>
      <c r="F7" s="24">
        <f t="shared" si="0"/>
        <v>-6.8646666666666665</v>
      </c>
      <c r="J7" s="12"/>
      <c r="K7" s="21"/>
      <c r="L7" s="3"/>
      <c r="M7" s="3"/>
      <c r="N7" s="3"/>
      <c r="O7" s="24"/>
      <c r="P7" s="18"/>
    </row>
    <row r="8" spans="1:17">
      <c r="A8" s="1" t="s">
        <v>38</v>
      </c>
      <c r="B8" s="21">
        <v>35</v>
      </c>
      <c r="C8" s="3"/>
      <c r="D8" s="13">
        <f>Expenditure!L31</f>
        <v>35</v>
      </c>
      <c r="E8" s="3">
        <f t="shared" si="1"/>
        <v>35</v>
      </c>
      <c r="F8" s="24">
        <f t="shared" si="0"/>
        <v>1</v>
      </c>
      <c r="J8" s="1"/>
      <c r="K8" s="21"/>
      <c r="L8" s="3"/>
      <c r="M8" s="3"/>
      <c r="N8" s="3"/>
      <c r="O8" s="24"/>
      <c r="P8" s="18"/>
    </row>
    <row r="9" spans="1:17">
      <c r="A9" s="1" t="s">
        <v>62</v>
      </c>
      <c r="B9" s="21">
        <v>375</v>
      </c>
      <c r="C9" s="3"/>
      <c r="D9" s="13">
        <v>360</v>
      </c>
      <c r="E9" s="3">
        <f t="shared" si="1"/>
        <v>360</v>
      </c>
      <c r="F9" s="24">
        <f t="shared" si="0"/>
        <v>0.96</v>
      </c>
      <c r="J9" s="12"/>
      <c r="K9" s="21"/>
      <c r="L9" s="3"/>
      <c r="M9" s="3"/>
      <c r="N9" s="3"/>
      <c r="O9" s="24"/>
      <c r="P9" s="18"/>
    </row>
    <row r="10" spans="1:17">
      <c r="A10" s="1" t="s">
        <v>64</v>
      </c>
      <c r="B10" s="21">
        <v>150</v>
      </c>
      <c r="C10" s="3"/>
      <c r="D10" s="13">
        <v>125</v>
      </c>
      <c r="E10" s="3">
        <f t="shared" si="1"/>
        <v>125</v>
      </c>
      <c r="F10" s="24"/>
      <c r="J10" s="1"/>
      <c r="K10" s="22"/>
      <c r="L10" s="3"/>
      <c r="M10" s="3"/>
      <c r="N10" s="3"/>
      <c r="O10" s="24"/>
      <c r="P10" s="18"/>
    </row>
    <row r="11" spans="1:17">
      <c r="A11" s="12" t="s">
        <v>34</v>
      </c>
      <c r="B11" s="21">
        <v>165</v>
      </c>
      <c r="C11" s="3">
        <v>150</v>
      </c>
      <c r="D11" s="3">
        <v>282.57</v>
      </c>
      <c r="E11" s="3">
        <f t="shared" si="1"/>
        <v>132.57</v>
      </c>
      <c r="F11" s="24">
        <f>E11/B11</f>
        <v>0.80345454545454542</v>
      </c>
      <c r="J11" s="1"/>
      <c r="K11" s="22"/>
      <c r="L11" s="13"/>
      <c r="M11" s="13"/>
      <c r="N11" s="3"/>
      <c r="O11" s="24"/>
      <c r="P11" s="18"/>
    </row>
    <row r="12" spans="1:17">
      <c r="A12" s="1" t="s">
        <v>67</v>
      </c>
      <c r="B12" s="21">
        <v>200</v>
      </c>
      <c r="C12" s="3"/>
      <c r="D12" s="3">
        <v>65.28</v>
      </c>
      <c r="E12" s="3">
        <f t="shared" si="1"/>
        <v>65.28</v>
      </c>
      <c r="F12" s="24"/>
      <c r="J12" s="1"/>
      <c r="K12" s="22"/>
      <c r="L12" s="13"/>
      <c r="M12" s="13"/>
      <c r="N12" s="3"/>
      <c r="O12" s="24"/>
      <c r="P12" s="18"/>
    </row>
    <row r="13" spans="1:17" ht="17.25">
      <c r="A13" s="1" t="s">
        <v>8</v>
      </c>
      <c r="B13" s="22">
        <v>-2900</v>
      </c>
      <c r="C13" s="3">
        <f>Income!E7</f>
        <v>2900</v>
      </c>
      <c r="E13" s="3">
        <f t="shared" si="1"/>
        <v>-2900</v>
      </c>
      <c r="F13" s="24">
        <f>E13/B13</f>
        <v>1</v>
      </c>
      <c r="J13" s="9"/>
      <c r="K13" s="25"/>
      <c r="L13" s="11"/>
      <c r="M13" s="11"/>
      <c r="N13" s="11"/>
      <c r="O13" s="24"/>
    </row>
    <row r="14" spans="1:17" ht="15.75">
      <c r="A14" s="1" t="s">
        <v>28</v>
      </c>
      <c r="B14" s="22">
        <v>-35</v>
      </c>
      <c r="C14" s="13">
        <f>Income!H7</f>
        <v>63.29</v>
      </c>
      <c r="D14" s="13">
        <v>55.31</v>
      </c>
      <c r="E14" s="3">
        <f t="shared" si="1"/>
        <v>-7.9799999999999969</v>
      </c>
      <c r="F14" s="24">
        <f>-E14/B14</f>
        <v>-0.2279999999999999</v>
      </c>
      <c r="K14" s="26"/>
      <c r="L14" s="3"/>
      <c r="M14" s="3"/>
      <c r="N14" s="3"/>
      <c r="O14" s="24"/>
    </row>
    <row r="15" spans="1:17" ht="17.25">
      <c r="A15" s="9" t="s">
        <v>39</v>
      </c>
      <c r="B15" s="25">
        <f>SUM(B3:B14)</f>
        <v>354</v>
      </c>
      <c r="C15" s="11">
        <f>SUM(C3:C14)</f>
        <v>3444.23</v>
      </c>
      <c r="D15" s="11">
        <f>SUM(D3:D14)</f>
        <v>3377.3400000000006</v>
      </c>
      <c r="E15" s="11">
        <f>SUM(E3:E14)</f>
        <v>-66.88999999999939</v>
      </c>
      <c r="F15" s="24"/>
      <c r="J15" s="1"/>
      <c r="K15" s="1"/>
      <c r="L15" s="7"/>
      <c r="M15" s="7"/>
      <c r="N15" s="7"/>
      <c r="O15" s="24"/>
    </row>
    <row r="16" spans="1:17" ht="15.75">
      <c r="B16" s="26"/>
      <c r="C16" s="3"/>
      <c r="D16" s="3"/>
      <c r="E16" s="3"/>
      <c r="F16" s="24"/>
      <c r="J16" s="9"/>
      <c r="K16" s="9"/>
      <c r="L16" s="10"/>
      <c r="M16" s="10"/>
      <c r="N16" s="10"/>
      <c r="O16" s="24"/>
    </row>
    <row r="17" spans="1:16" ht="17.25">
      <c r="A17" s="1" t="s">
        <v>37</v>
      </c>
      <c r="B17" s="21"/>
      <c r="C17" s="7">
        <v>0</v>
      </c>
      <c r="D17" s="7"/>
      <c r="E17" s="7">
        <f t="shared" ref="E17" si="2">D17-C17</f>
        <v>0</v>
      </c>
      <c r="F17" s="24"/>
    </row>
    <row r="18" spans="1:16">
      <c r="A18" s="9" t="s">
        <v>40</v>
      </c>
      <c r="B18" s="9"/>
      <c r="C18" s="10">
        <f>C15+C17</f>
        <v>3444.23</v>
      </c>
      <c r="D18" s="10">
        <f t="shared" ref="D18:E18" si="3">D15+D17</f>
        <v>3377.3400000000006</v>
      </c>
      <c r="E18" s="10">
        <f t="shared" si="3"/>
        <v>-66.88999999999939</v>
      </c>
      <c r="F18" s="24"/>
      <c r="N18" s="15"/>
      <c r="O18" s="15"/>
    </row>
    <row r="19" spans="1:16">
      <c r="N19" s="15"/>
      <c r="O19" s="15"/>
      <c r="P19" s="15"/>
    </row>
    <row r="23" spans="1:16">
      <c r="D23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A8" sqref="A8"/>
    </sheetView>
  </sheetViews>
  <sheetFormatPr defaultRowHeight="15"/>
  <cols>
    <col min="1" max="1" width="22.28515625" customWidth="1"/>
    <col min="2" max="2" width="19.5703125" customWidth="1"/>
    <col min="4" max="4" width="28.42578125" customWidth="1"/>
  </cols>
  <sheetData>
    <row r="1" spans="1:4">
      <c r="A1" s="4" t="s">
        <v>41</v>
      </c>
      <c r="B1" s="4" t="s">
        <v>43</v>
      </c>
      <c r="C1" s="4" t="s">
        <v>45</v>
      </c>
      <c r="D1" s="4" t="s">
        <v>44</v>
      </c>
    </row>
    <row r="2" spans="1:4">
      <c r="A2" s="1" t="s">
        <v>42</v>
      </c>
      <c r="B2" s="16" t="s">
        <v>46</v>
      </c>
      <c r="C2" s="15">
        <v>1</v>
      </c>
      <c r="D2" t="s">
        <v>53</v>
      </c>
    </row>
    <row r="3" spans="1:4">
      <c r="A3" s="1" t="s">
        <v>47</v>
      </c>
      <c r="B3" s="16" t="s">
        <v>57</v>
      </c>
      <c r="C3" s="15">
        <v>900</v>
      </c>
      <c r="D3" t="s">
        <v>55</v>
      </c>
    </row>
    <row r="4" spans="1:4">
      <c r="A4" s="1" t="s">
        <v>48</v>
      </c>
      <c r="B4" s="17">
        <v>40330</v>
      </c>
      <c r="C4" s="15">
        <v>178</v>
      </c>
      <c r="D4" t="s">
        <v>49</v>
      </c>
    </row>
    <row r="5" spans="1:4">
      <c r="A5" s="1" t="s">
        <v>50</v>
      </c>
      <c r="B5" s="17" t="s">
        <v>51</v>
      </c>
      <c r="C5" s="15">
        <v>1000</v>
      </c>
      <c r="D5" t="s">
        <v>52</v>
      </c>
    </row>
    <row r="6" spans="1:4" ht="30">
      <c r="A6" s="1" t="s">
        <v>54</v>
      </c>
      <c r="B6" s="16">
        <v>1977</v>
      </c>
      <c r="C6" s="15">
        <v>200</v>
      </c>
      <c r="D6" t="s">
        <v>55</v>
      </c>
    </row>
    <row r="7" spans="1:4" ht="30">
      <c r="A7" s="1" t="s">
        <v>56</v>
      </c>
      <c r="B7" s="16" t="s">
        <v>57</v>
      </c>
      <c r="C7" s="29">
        <v>650</v>
      </c>
      <c r="D7" t="s">
        <v>58</v>
      </c>
    </row>
    <row r="8" spans="1:4" ht="17.25">
      <c r="A8" s="1" t="s">
        <v>118</v>
      </c>
      <c r="B8" s="17">
        <v>42309</v>
      </c>
      <c r="C8" s="20">
        <v>100</v>
      </c>
      <c r="D8" t="s">
        <v>101</v>
      </c>
    </row>
    <row r="9" spans="1:4" ht="17.25">
      <c r="A9" s="1"/>
      <c r="C9" s="19">
        <f>SUM(C2:C8)</f>
        <v>3029</v>
      </c>
    </row>
  </sheetData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sqref="A1:F11"/>
    </sheetView>
  </sheetViews>
  <sheetFormatPr defaultRowHeight="15"/>
  <cols>
    <col min="1" max="1" width="9.140625" style="31"/>
    <col min="2" max="2" width="37.7109375" style="30" customWidth="1"/>
    <col min="3" max="3" width="10.28515625" style="33" customWidth="1"/>
    <col min="4" max="4" width="10.42578125" style="33" customWidth="1"/>
    <col min="5" max="5" width="11.85546875" style="33" customWidth="1"/>
    <col min="6" max="6" width="46" customWidth="1"/>
  </cols>
  <sheetData>
    <row r="1" spans="1:6" s="4" customFormat="1" ht="30">
      <c r="A1" s="31"/>
      <c r="B1" s="30" t="s">
        <v>117</v>
      </c>
      <c r="C1" s="31" t="s">
        <v>103</v>
      </c>
      <c r="D1" s="31" t="s">
        <v>86</v>
      </c>
      <c r="E1" s="30" t="s">
        <v>115</v>
      </c>
    </row>
    <row r="2" spans="1:6">
      <c r="A2" s="31">
        <v>1</v>
      </c>
      <c r="B2" s="30" t="s">
        <v>104</v>
      </c>
      <c r="C2" s="32">
        <v>1687</v>
      </c>
      <c r="D2" s="33">
        <v>1579</v>
      </c>
      <c r="E2" s="34"/>
    </row>
    <row r="3" spans="1:6">
      <c r="A3" s="31">
        <v>2</v>
      </c>
      <c r="B3" s="30" t="s">
        <v>105</v>
      </c>
      <c r="C3" s="32">
        <v>2700</v>
      </c>
      <c r="D3" s="32">
        <f>Income!I2</f>
        <v>2900</v>
      </c>
      <c r="E3" s="34">
        <f>(D3-C3)/C3</f>
        <v>7.407407407407407E-2</v>
      </c>
    </row>
    <row r="4" spans="1:6" ht="60">
      <c r="A4" s="31">
        <v>3</v>
      </c>
      <c r="B4" s="30" t="s">
        <v>106</v>
      </c>
      <c r="C4" s="32">
        <v>627</v>
      </c>
      <c r="D4" s="32">
        <f>(Income!I7-Income!I2)</f>
        <v>544.23</v>
      </c>
      <c r="E4" s="34">
        <f>(D4-C4)/C4</f>
        <v>-0.13200956937799041</v>
      </c>
      <c r="F4" s="1" t="s">
        <v>116</v>
      </c>
    </row>
    <row r="5" spans="1:6">
      <c r="A5" s="31">
        <v>4</v>
      </c>
      <c r="B5" s="30" t="s">
        <v>107</v>
      </c>
      <c r="C5" s="32">
        <v>1770</v>
      </c>
      <c r="D5" s="32">
        <f>Expenditure!F31</f>
        <v>1808.64</v>
      </c>
      <c r="E5" s="34">
        <f>(D5-C5)/C5</f>
        <v>2.1830508474576328E-2</v>
      </c>
    </row>
    <row r="6" spans="1:6">
      <c r="A6" s="31">
        <v>5</v>
      </c>
      <c r="B6" s="30" t="s">
        <v>108</v>
      </c>
      <c r="C6" s="32">
        <v>0</v>
      </c>
      <c r="D6" s="32">
        <v>0</v>
      </c>
      <c r="E6" s="34"/>
    </row>
    <row r="7" spans="1:6">
      <c r="A7" s="31">
        <v>6</v>
      </c>
      <c r="B7" s="30" t="s">
        <v>109</v>
      </c>
      <c r="C7" s="32">
        <v>1665</v>
      </c>
      <c r="D7" s="32">
        <f>Expenditure!P31-Expenditure!F31</f>
        <v>1568.6999999999991</v>
      </c>
      <c r="E7" s="34">
        <f>(D7-C7)/C7</f>
        <v>-5.7837837837838357E-2</v>
      </c>
    </row>
    <row r="8" spans="1:6">
      <c r="A8" s="31">
        <v>7</v>
      </c>
      <c r="B8" s="30" t="s">
        <v>110</v>
      </c>
      <c r="C8" s="32">
        <v>1579</v>
      </c>
      <c r="D8" s="32">
        <v>1646</v>
      </c>
      <c r="E8" s="34">
        <f>(D8-C8)/C8</f>
        <v>4.2431918936035463E-2</v>
      </c>
    </row>
    <row r="9" spans="1:6">
      <c r="A9" s="31">
        <v>8</v>
      </c>
      <c r="B9" s="30" t="s">
        <v>111</v>
      </c>
      <c r="C9" s="32">
        <v>1579</v>
      </c>
      <c r="D9" s="32">
        <v>1646</v>
      </c>
      <c r="E9" s="34">
        <f>(D9-C9)/C9</f>
        <v>4.2431918936035463E-2</v>
      </c>
    </row>
    <row r="10" spans="1:6" ht="30">
      <c r="A10" s="31">
        <v>9</v>
      </c>
      <c r="B10" s="30" t="s">
        <v>112</v>
      </c>
      <c r="C10" s="32">
        <v>2929</v>
      </c>
      <c r="D10" s="32">
        <f>'Asset Register'!C9</f>
        <v>3029</v>
      </c>
      <c r="E10" s="34">
        <f>(D10-C10)/C10</f>
        <v>3.4141345168999658E-2</v>
      </c>
    </row>
    <row r="11" spans="1:6">
      <c r="A11" s="31">
        <v>10</v>
      </c>
      <c r="B11" s="30" t="s">
        <v>113</v>
      </c>
      <c r="C11" s="32">
        <v>0</v>
      </c>
      <c r="D11" s="32">
        <v>0</v>
      </c>
      <c r="E11" s="3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Income</vt:lpstr>
      <vt:lpstr>Expenditure</vt:lpstr>
      <vt:lpstr>Reconciliation</vt:lpstr>
      <vt:lpstr>Budget Analysis</vt:lpstr>
      <vt:lpstr>Asset Register</vt:lpstr>
      <vt:lpstr>External Audit Form</vt:lpstr>
      <vt:lpstr>'Budget Analysis'!Print_Area</vt:lpstr>
      <vt:lpstr>Expenditure!Print_Area</vt:lpstr>
      <vt:lpstr>'External Audit Form'!Print_Area</vt:lpstr>
      <vt:lpstr>Income!Print_Area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MUSSET</dc:creator>
  <cp:lastModifiedBy>Little Braxted Parish Council</cp:lastModifiedBy>
  <cp:lastPrinted>2016-05-18T10:03:17Z</cp:lastPrinted>
  <dcterms:created xsi:type="dcterms:W3CDTF">2013-01-15T09:01:08Z</dcterms:created>
  <dcterms:modified xsi:type="dcterms:W3CDTF">2016-05-18T10:03:26Z</dcterms:modified>
</cp:coreProperties>
</file>